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Vienna Bill Calculator to 2023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<sst xmlns="http://schemas.openxmlformats.org/spreadsheetml/2006/main" count="44" uniqueCount="29">
  <si>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Sewer, per 1000 gal</t>
  </si>
  <si>
    <t>Water, per 1000 gal.</t>
  </si>
  <si>
    <t>Up</t>
  </si>
  <si>
    <t>Teir boundary, gallons</t>
  </si>
  <si>
    <t>2019 rates</t>
  </si>
  <si>
    <t>2018 rates</t>
  </si>
  <si>
    <t>2017 rates</t>
  </si>
  <si>
    <t>Total</t>
  </si>
  <si>
    <t>Fixed cost</t>
  </si>
  <si>
    <t>Sewer Cost</t>
  </si>
  <si>
    <t>Water Cost</t>
  </si>
  <si>
    <t>Top Tier</t>
  </si>
  <si>
    <t>Middle Tier</t>
  </si>
  <si>
    <t>Lowest Tier</t>
  </si>
  <si>
    <t>Your Payment</t>
  </si>
  <si>
    <t>Use by Tier, 1000 gal.</t>
  </si>
  <si>
    <t>Rate Data</t>
  </si>
  <si>
    <t>Gallons</t>
  </si>
  <si>
    <t>Enter quarterly water use here ------&gt;</t>
  </si>
  <si>
    <t>Overwrite the red cell to calculate payment</t>
  </si>
  <si>
    <t>2020 rates, starting July 1</t>
  </si>
  <si>
    <t>% increase</t>
  </si>
  <si>
    <t>Town of Vienna Water Bill Calculator (via savemaple.org), 11/7/2019, updated on 9/12/2020</t>
  </si>
  <si>
    <t>% increase, 2020 vs 2017</t>
  </si>
  <si>
    <t>2019 to 2020 change, tabulated for various quarterly use rates</t>
  </si>
  <si>
    <t>change</t>
  </si>
  <si>
    <t>%change</t>
  </si>
  <si>
    <t>Quarterly Use (gallons)</t>
  </si>
  <si>
    <t>Quartery Bill, Dollars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</si>
</sst>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.0_);_(&quot;$&quot;* \(#,##0.0\);_(&quot;$&quot;* &quot;-&quot;??_);_(@_)"/>
    <numFmt numFmtId="172" formatCode="0.0%"/>
  </numFmts>
  <fonts count="51">
    <font>
      <sz val="11"/>
      <color theme="1"/>
      <name val="Liberation Sans"/>
      <family val="2"/>
    </font>
    <font>
      <sz val="11"/>
      <color indexed="8"/>
      <name val="Calibri"/>
      <family val="2"/>
    </font>
    <font>
      <b/>
      <sz val="14"/>
      <name val="Liberation Sans"/>
      <family val="2"/>
    </font>
    <font>
      <sz val="11"/>
      <color indexed="8"/>
      <name val="Liberation San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Liberation Sans"/>
      <family val="2"/>
    </font>
    <font>
      <b/>
      <sz val="11"/>
      <color indexed="8"/>
      <name val="Liberation Sans"/>
      <family val="2"/>
    </font>
    <font>
      <b/>
      <sz val="22"/>
      <color indexed="8"/>
      <name val="Liberation Sans"/>
      <family val="2"/>
    </font>
    <font>
      <b/>
      <sz val="16"/>
      <color indexed="8"/>
      <name val="Liberation Sans"/>
      <family val="2"/>
    </font>
    <font>
      <b/>
      <sz val="16"/>
      <color indexed="10"/>
      <name val="Liberation Sans"/>
      <family val="2"/>
    </font>
    <font>
      <sz val="11"/>
      <color indexed="10"/>
      <name val="Liberation Sans"/>
      <family val="2"/>
    </font>
    <font>
      <sz val="10"/>
      <color indexed="8"/>
      <name val="Liberatio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Liberation Sans"/>
      <family val="2"/>
    </font>
    <font>
      <b/>
      <sz val="11"/>
      <color theme="1"/>
      <name val="Liberation Sans"/>
      <family val="2"/>
    </font>
    <font>
      <b/>
      <sz val="16"/>
      <color theme="1"/>
      <name val="Liberation Sans"/>
      <family val="2"/>
    </font>
    <font>
      <b/>
      <sz val="16"/>
      <color rgb="FFFF0000"/>
      <name val="Liberation Sans"/>
      <family val="2"/>
    </font>
    <font>
      <sz val="11"/>
      <color rgb="FFFF0000"/>
      <name val="Liberation Sans"/>
      <family val="2"/>
    </font>
    <font>
      <b/>
      <sz val="22"/>
      <color theme="1"/>
      <name val="Liberation Sans"/>
      <family val="2"/>
    </font>
    <font>
      <sz val="10"/>
      <color theme="1"/>
      <name val="Liberation San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9" fontId="44" fillId="0" borderId="0" xfId="57" applyFont="1" applyAlignment="1">
      <alignment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44" fontId="45" fillId="0" borderId="0" xfId="44" applyNumberFormat="1" applyFont="1" applyAlignment="1">
      <alignment/>
    </xf>
    <xf numFmtId="44" fontId="0" fillId="0" borderId="0" xfId="44" applyNumberFormat="1" applyFont="1" applyAlignment="1">
      <alignment/>
    </xf>
    <xf numFmtId="165" fontId="0" fillId="0" borderId="0" xfId="42" applyNumberFormat="1" applyFont="1" applyAlignment="1">
      <alignment/>
    </xf>
    <xf numFmtId="166" fontId="0" fillId="0" borderId="0" xfId="44" applyNumberFormat="1" applyFont="1" applyAlignment="1">
      <alignment/>
    </xf>
    <xf numFmtId="164" fontId="0" fillId="0" borderId="0" xfId="44" applyNumberFormat="1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0" borderId="0" xfId="0" applyAlignment="1">
      <alignment horizontal="right" wrapText="1"/>
    </xf>
    <xf numFmtId="0" fontId="45" fillId="0" borderId="0" xfId="0" applyFont="1" applyAlignment="1">
      <alignment wrapText="1"/>
    </xf>
    <xf numFmtId="0" fontId="46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165" fontId="2" fillId="34" borderId="0" xfId="42" applyNumberFormat="1" applyFont="1" applyFill="1" applyAlignment="1" applyProtection="1">
      <alignment/>
      <protection locked="0"/>
    </xf>
    <xf numFmtId="0" fontId="48" fillId="0" borderId="0" xfId="0" applyFont="1" applyAlignment="1">
      <alignment/>
    </xf>
    <xf numFmtId="0" fontId="49" fillId="35" borderId="0" xfId="0" applyFont="1" applyFill="1" applyAlignment="1">
      <alignment horizontal="center"/>
    </xf>
    <xf numFmtId="0" fontId="46" fillId="36" borderId="0" xfId="0" applyFont="1" applyFill="1" applyAlignment="1">
      <alignment horizontal="center"/>
    </xf>
    <xf numFmtId="0" fontId="49" fillId="37" borderId="0" xfId="0" applyFont="1" applyFill="1" applyAlignment="1">
      <alignment horizontal="center"/>
    </xf>
    <xf numFmtId="8" fontId="0" fillId="0" borderId="0" xfId="0" applyNumberFormat="1" applyAlignment="1">
      <alignment/>
    </xf>
    <xf numFmtId="9" fontId="0" fillId="0" borderId="0" xfId="57" applyFont="1" applyAlignment="1">
      <alignment/>
    </xf>
    <xf numFmtId="44" fontId="50" fillId="0" borderId="0" xfId="44" applyNumberFormat="1" applyFont="1" applyAlignment="1">
      <alignment/>
    </xf>
    <xf numFmtId="172" fontId="0" fillId="0" borderId="0" xfId="57" applyNumberFormat="1" applyFont="1" applyAlignment="1">
      <alignment/>
    </xf>
    <xf numFmtId="165" fontId="0" fillId="0" borderId="0" xfId="0" applyNumberFormat="1" applyAlignment="1">
      <alignment horizontal="left"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3.75390625" style="0" customWidth="1"/>
    <col min="2" max="2" width="19.00390625" style="0" customWidth="1"/>
    <col min="3" max="3" width="8.625" style="0" customWidth="1"/>
    <col min="4" max="4" width="8.25390625" style="0" customWidth="1"/>
    <col min="5" max="5" width="7.75390625" style="0" customWidth="1"/>
    <col min="6" max="6" width="1.625" style="0" customWidth="1"/>
    <col min="7" max="8" width="10.125" style="0" bestFit="1" customWidth="1"/>
    <col min="10" max="10" width="1.625" style="0" customWidth="1"/>
    <col min="13" max="13" width="8.50390625" style="0" customWidth="1"/>
  </cols>
  <sheetData>
    <row r="1" ht="14.25">
      <c r="A1" s="2" t="s">
        <v>22</v>
      </c>
    </row>
    <row r="2" ht="14.25">
      <c r="A2" s="2" t="s">
        <v>19</v>
      </c>
    </row>
    <row r="3" spans="1:8" ht="19.5">
      <c r="A3" s="15" t="s">
        <v>18</v>
      </c>
      <c r="G3" s="16">
        <v>10000</v>
      </c>
      <c r="H3" t="s">
        <v>17</v>
      </c>
    </row>
    <row r="5" spans="1:14" ht="27">
      <c r="A5" s="18" t="s">
        <v>16</v>
      </c>
      <c r="B5" s="18"/>
      <c r="C5" s="18"/>
      <c r="D5" s="18"/>
      <c r="E5" s="18"/>
      <c r="F5" s="14"/>
      <c r="G5" s="19" t="s">
        <v>15</v>
      </c>
      <c r="H5" s="19"/>
      <c r="I5" s="19"/>
      <c r="J5" s="14"/>
      <c r="K5" s="20" t="s">
        <v>14</v>
      </c>
      <c r="L5" s="20"/>
      <c r="M5" s="20"/>
      <c r="N5" s="20"/>
    </row>
    <row r="6" spans="1:15" s="10" customFormat="1" ht="28.5">
      <c r="A6" s="13"/>
      <c r="C6" s="10" t="s">
        <v>13</v>
      </c>
      <c r="D6" s="10" t="s">
        <v>12</v>
      </c>
      <c r="E6" s="10" t="s">
        <v>11</v>
      </c>
      <c r="F6" s="11"/>
      <c r="G6" s="10" t="s">
        <v>13</v>
      </c>
      <c r="H6" s="10" t="s">
        <v>12</v>
      </c>
      <c r="I6" s="10" t="s">
        <v>11</v>
      </c>
      <c r="J6" s="11"/>
      <c r="K6" s="12" t="s">
        <v>10</v>
      </c>
      <c r="L6" s="12" t="s">
        <v>9</v>
      </c>
      <c r="M6" s="12" t="s">
        <v>8</v>
      </c>
      <c r="N6" s="12" t="s">
        <v>7</v>
      </c>
      <c r="O6" s="10" t="s">
        <v>21</v>
      </c>
    </row>
    <row r="7" spans="1:10" s="10" customFormat="1" ht="14.25">
      <c r="A7" s="2" t="s">
        <v>6</v>
      </c>
      <c r="F7" s="11"/>
      <c r="J7" s="11"/>
    </row>
    <row r="8" spans="1:14" ht="14.25">
      <c r="A8" s="2"/>
      <c r="B8" t="s">
        <v>3</v>
      </c>
      <c r="C8" s="7">
        <v>16000</v>
      </c>
      <c r="D8" s="7">
        <v>32000</v>
      </c>
      <c r="E8" t="s">
        <v>2</v>
      </c>
      <c r="F8" s="3"/>
      <c r="G8" s="7">
        <f>MIN($G$3,C8)/1000</f>
        <v>10</v>
      </c>
      <c r="H8">
        <f>MAX(0,MIN($G$3-C8,D8-C8))/1000</f>
        <v>0</v>
      </c>
      <c r="I8">
        <f>MAX(0,$G$3-D8)/1000</f>
        <v>0</v>
      </c>
      <c r="J8" s="3"/>
      <c r="K8" s="6">
        <f>SUMPRODUCT(G8:I8,C9:E9)</f>
        <v>49.800000000000004</v>
      </c>
      <c r="L8" s="6">
        <f>SUMPRODUCT(G8:I8,C10:E10)</f>
        <v>60.9</v>
      </c>
      <c r="M8" s="6">
        <v>15</v>
      </c>
      <c r="N8" s="5">
        <f>SUM(K8:M8)</f>
        <v>125.7</v>
      </c>
    </row>
    <row r="9" spans="1:14" ht="14.25">
      <c r="A9" s="2"/>
      <c r="B9" t="s">
        <v>1</v>
      </c>
      <c r="C9" s="9">
        <v>4.98</v>
      </c>
      <c r="D9" s="9">
        <v>5.42</v>
      </c>
      <c r="E9" s="9">
        <v>6.27</v>
      </c>
      <c r="F9" s="3"/>
      <c r="G9" s="8"/>
      <c r="J9" s="3"/>
      <c r="K9" s="6"/>
      <c r="L9" s="6"/>
      <c r="M9" s="6"/>
      <c r="N9" s="5"/>
    </row>
    <row r="10" spans="1:14" ht="14.25">
      <c r="A10" s="2"/>
      <c r="B10" t="s">
        <v>0</v>
      </c>
      <c r="C10" s="9">
        <v>6.09</v>
      </c>
      <c r="D10" s="9">
        <v>6.59</v>
      </c>
      <c r="E10" s="9">
        <v>7.64</v>
      </c>
      <c r="F10" s="3"/>
      <c r="G10" s="8"/>
      <c r="J10" s="3"/>
      <c r="K10" s="6"/>
      <c r="L10" s="6"/>
      <c r="M10" s="6"/>
      <c r="N10" s="5"/>
    </row>
    <row r="11" spans="1:14" ht="14.25">
      <c r="A11" s="2" t="s">
        <v>5</v>
      </c>
      <c r="C11" s="9"/>
      <c r="D11" s="9"/>
      <c r="E11" s="9"/>
      <c r="F11" s="3"/>
      <c r="G11" s="8"/>
      <c r="J11" s="3"/>
      <c r="K11" s="6"/>
      <c r="L11" s="6"/>
      <c r="M11" s="6"/>
      <c r="N11" s="5"/>
    </row>
    <row r="12" spans="1:15" ht="14.25">
      <c r="A12" s="2"/>
      <c r="B12" t="s">
        <v>3</v>
      </c>
      <c r="C12" s="7">
        <v>9000</v>
      </c>
      <c r="D12" s="7">
        <v>18000</v>
      </c>
      <c r="E12" t="s">
        <v>2</v>
      </c>
      <c r="F12" s="3"/>
      <c r="G12" s="7">
        <f>MIN($G$3,C12)/1000</f>
        <v>9</v>
      </c>
      <c r="H12">
        <f>MAX(0,MIN($G$3-C12,D12-C12))/1000</f>
        <v>1</v>
      </c>
      <c r="I12">
        <f>MAX(0,$G$3-D12)/1000</f>
        <v>0</v>
      </c>
      <c r="J12" s="3"/>
      <c r="K12" s="6">
        <f>SUMPRODUCT(G12:I12,C13:E13)</f>
        <v>51.449999999999996</v>
      </c>
      <c r="L12" s="6">
        <f>SUMPRODUCT(G12:I12,C14:E14)</f>
        <v>67.05</v>
      </c>
      <c r="M12" s="6">
        <v>17.75</v>
      </c>
      <c r="N12" s="5">
        <f>SUM(K12:M12)</f>
        <v>136.25</v>
      </c>
      <c r="O12" s="22">
        <f>(N12/N8)-1</f>
        <v>0.08392999204455043</v>
      </c>
    </row>
    <row r="13" spans="1:14" ht="14.25">
      <c r="A13" s="2"/>
      <c r="B13" t="s">
        <v>1</v>
      </c>
      <c r="C13" s="9">
        <v>5.1</v>
      </c>
      <c r="D13" s="9">
        <v>5.55</v>
      </c>
      <c r="E13" s="9">
        <v>6.4</v>
      </c>
      <c r="F13" s="3"/>
      <c r="G13" s="8"/>
      <c r="J13" s="3"/>
      <c r="K13" s="6"/>
      <c r="L13" s="6"/>
      <c r="M13" s="6"/>
      <c r="N13" s="5"/>
    </row>
    <row r="14" spans="1:14" ht="14.25">
      <c r="A14" s="2"/>
      <c r="B14" t="s">
        <v>0</v>
      </c>
      <c r="C14" s="9">
        <v>6.65</v>
      </c>
      <c r="D14" s="9">
        <v>7.2</v>
      </c>
      <c r="E14" s="9">
        <v>8.35</v>
      </c>
      <c r="F14" s="3"/>
      <c r="G14" s="8"/>
      <c r="J14" s="3"/>
      <c r="K14" s="6"/>
      <c r="L14" s="6"/>
      <c r="M14" s="6"/>
      <c r="N14" s="5"/>
    </row>
    <row r="15" spans="1:14" ht="14.25">
      <c r="A15" s="2" t="s">
        <v>4</v>
      </c>
      <c r="C15" s="9"/>
      <c r="D15" s="9"/>
      <c r="E15" s="9"/>
      <c r="F15" s="3"/>
      <c r="G15" s="8"/>
      <c r="J15" s="3"/>
      <c r="K15" s="6"/>
      <c r="L15" s="6"/>
      <c r="M15" s="6"/>
      <c r="N15" s="5"/>
    </row>
    <row r="16" spans="2:15" ht="14.25">
      <c r="B16" t="s">
        <v>3</v>
      </c>
      <c r="C16" s="7">
        <v>9000</v>
      </c>
      <c r="D16" s="7">
        <v>18000</v>
      </c>
      <c r="E16" t="s">
        <v>2</v>
      </c>
      <c r="F16" s="3"/>
      <c r="G16" s="7">
        <f>MIN($G$3,C16)/1000</f>
        <v>9</v>
      </c>
      <c r="H16">
        <f>MAX(0,MIN($G$3-C16,D16-C16))/1000</f>
        <v>1</v>
      </c>
      <c r="I16">
        <f>MAX(0,$G$3-D16)/1000</f>
        <v>0</v>
      </c>
      <c r="J16" s="3"/>
      <c r="K16" s="6">
        <f>SUMPRODUCT(G16:I16,C17:E17)</f>
        <v>53.449999999999996</v>
      </c>
      <c r="L16" s="6">
        <f>SUMPRODUCT(G16:I16,C18:E18)</f>
        <v>74.1</v>
      </c>
      <c r="M16" s="6">
        <v>23</v>
      </c>
      <c r="N16" s="5">
        <f>SUM(K16:M16)</f>
        <v>150.54999999999998</v>
      </c>
      <c r="O16" s="22">
        <f>(N16/N12)-1</f>
        <v>0.10495412844036678</v>
      </c>
    </row>
    <row r="17" spans="2:10" ht="14.25">
      <c r="B17" t="s">
        <v>1</v>
      </c>
      <c r="C17" s="4">
        <v>5.3</v>
      </c>
      <c r="D17" s="4">
        <v>5.75</v>
      </c>
      <c r="E17" s="4">
        <v>6.65</v>
      </c>
      <c r="F17" s="3"/>
      <c r="J17" s="3"/>
    </row>
    <row r="18" spans="2:10" ht="14.25">
      <c r="B18" t="s">
        <v>0</v>
      </c>
      <c r="C18" s="4">
        <v>7.35</v>
      </c>
      <c r="D18" s="4">
        <v>7.95</v>
      </c>
      <c r="E18" s="4">
        <v>9.2</v>
      </c>
      <c r="F18" s="3"/>
      <c r="J18" s="3"/>
    </row>
    <row r="19" spans="1:10" ht="14.25">
      <c r="A19" s="17" t="s">
        <v>20</v>
      </c>
      <c r="C19" s="4"/>
      <c r="D19" s="4"/>
      <c r="E19" s="4"/>
      <c r="F19" s="3"/>
      <c r="J19" s="3"/>
    </row>
    <row r="20" spans="2:15" ht="14.25">
      <c r="B20" t="s">
        <v>3</v>
      </c>
      <c r="C20" s="7">
        <v>9000</v>
      </c>
      <c r="D20" s="7">
        <v>18000</v>
      </c>
      <c r="E20" t="s">
        <v>2</v>
      </c>
      <c r="F20" s="3"/>
      <c r="G20" s="7">
        <f>MIN($G$3,C20)/1000</f>
        <v>9</v>
      </c>
      <c r="H20">
        <f>MAX(0,MIN($G$3-C20,D20-C20))/1000</f>
        <v>1</v>
      </c>
      <c r="I20">
        <f>MAX(0,$G$3-D20)/1000</f>
        <v>0</v>
      </c>
      <c r="J20" s="3"/>
      <c r="K20" s="6">
        <f>SUMPRODUCT(G20:I20,C21:E21)</f>
        <v>56.95</v>
      </c>
      <c r="L20" s="6">
        <f>SUMPRODUCT(G20:I20,C22:E22)</f>
        <v>80.14999999999999</v>
      </c>
      <c r="M20" s="6">
        <v>30</v>
      </c>
      <c r="N20" s="5">
        <f>SUM(K20:M20)</f>
        <v>167.1</v>
      </c>
      <c r="O20" s="22">
        <f>(N20/N16)-1</f>
        <v>0.10993025572899384</v>
      </c>
    </row>
    <row r="21" spans="2:10" ht="14.25">
      <c r="B21" t="s">
        <v>1</v>
      </c>
      <c r="C21" s="21">
        <v>5.65</v>
      </c>
      <c r="D21" s="21">
        <v>6.1</v>
      </c>
      <c r="E21" s="21">
        <v>7.05</v>
      </c>
      <c r="F21" s="3"/>
      <c r="J21" s="3"/>
    </row>
    <row r="22" spans="2:10" ht="14.25">
      <c r="B22" t="s">
        <v>0</v>
      </c>
      <c r="C22" s="21">
        <v>7.95</v>
      </c>
      <c r="D22" s="21">
        <v>8.6</v>
      </c>
      <c r="E22" s="21">
        <v>9.95</v>
      </c>
      <c r="F22" s="3"/>
      <c r="J22" s="3"/>
    </row>
    <row r="23" spans="3:10" ht="14.25">
      <c r="C23" s="4"/>
      <c r="D23" s="4"/>
      <c r="E23" s="4"/>
      <c r="F23" s="3"/>
      <c r="J23" s="3"/>
    </row>
    <row r="25" spans="1:14" ht="18">
      <c r="A25" s="2"/>
      <c r="B25" s="2"/>
      <c r="K25" s="2" t="s">
        <v>23</v>
      </c>
      <c r="N25" s="1">
        <f>(N20/N8)-1</f>
        <v>0.3293556085918854</v>
      </c>
    </row>
    <row r="27" ht="14.25">
      <c r="A27" s="2" t="s">
        <v>24</v>
      </c>
    </row>
    <row r="28" spans="3:7" ht="14.25">
      <c r="C28" s="26" t="s">
        <v>28</v>
      </c>
      <c r="D28" s="26"/>
      <c r="E28" s="26"/>
      <c r="F28" s="26"/>
      <c r="G28" s="26"/>
    </row>
    <row r="29" spans="2:7" ht="14.25">
      <c r="B29" s="2" t="s">
        <v>27</v>
      </c>
      <c r="C29" s="2">
        <v>2019</v>
      </c>
      <c r="D29" s="2">
        <v>2020</v>
      </c>
      <c r="E29" s="2" t="s">
        <v>25</v>
      </c>
      <c r="F29" s="2"/>
      <c r="G29" s="2" t="s">
        <v>26</v>
      </c>
    </row>
    <row r="30" spans="2:7" ht="14.25">
      <c r="B30" s="25"/>
      <c r="C30" s="23"/>
      <c r="D30" s="23"/>
      <c r="E30" s="23"/>
      <c r="G30" s="24"/>
    </row>
    <row r="31" spans="2:7" ht="14.25">
      <c r="B31" s="25">
        <v>5000</v>
      </c>
      <c r="C31" s="23">
        <v>86.25</v>
      </c>
      <c r="D31" s="23">
        <v>98</v>
      </c>
      <c r="E31" s="23">
        <v>11.75</v>
      </c>
      <c r="G31" s="24">
        <v>0.13623188405797101</v>
      </c>
    </row>
    <row r="32" spans="2:7" ht="14.25">
      <c r="B32" s="25">
        <v>6000</v>
      </c>
      <c r="C32" s="23">
        <v>98.89999999999999</v>
      </c>
      <c r="D32" s="23">
        <v>111.60000000000001</v>
      </c>
      <c r="E32" s="23">
        <v>12.700000000000017</v>
      </c>
      <c r="G32" s="24">
        <v>0.12841253791708815</v>
      </c>
    </row>
    <row r="33" spans="2:7" ht="14.25">
      <c r="B33" s="25">
        <v>7000</v>
      </c>
      <c r="C33" s="23">
        <v>111.55</v>
      </c>
      <c r="D33" s="23">
        <v>125.2</v>
      </c>
      <c r="E33" s="23">
        <v>13.650000000000006</v>
      </c>
      <c r="G33" s="24">
        <v>0.1223666517256836</v>
      </c>
    </row>
    <row r="34" spans="2:7" ht="14.25">
      <c r="B34" s="25">
        <v>8000</v>
      </c>
      <c r="C34" s="23">
        <v>124.19999999999999</v>
      </c>
      <c r="D34" s="23">
        <v>138.8</v>
      </c>
      <c r="E34" s="23">
        <v>14.600000000000023</v>
      </c>
      <c r="G34" s="24">
        <v>0.11755233494363948</v>
      </c>
    </row>
    <row r="35" spans="2:7" ht="14.25">
      <c r="B35" s="25">
        <v>9000</v>
      </c>
      <c r="C35" s="23">
        <v>136.85</v>
      </c>
      <c r="D35" s="23">
        <v>152.4</v>
      </c>
      <c r="E35" s="23">
        <v>15.550000000000011</v>
      </c>
      <c r="G35" s="24">
        <v>0.1136280599196201</v>
      </c>
    </row>
    <row r="36" spans="2:7" ht="14.25">
      <c r="B36" s="25">
        <v>10000</v>
      </c>
      <c r="C36" s="23">
        <v>150.54999999999998</v>
      </c>
      <c r="D36" s="23">
        <v>167.1</v>
      </c>
      <c r="E36" s="23">
        <v>16.55000000000001</v>
      </c>
      <c r="G36" s="24">
        <v>0.10993025572899377</v>
      </c>
    </row>
    <row r="37" spans="2:7" ht="14.25">
      <c r="B37" s="25">
        <v>11000</v>
      </c>
      <c r="C37" s="23">
        <v>164.25</v>
      </c>
      <c r="D37" s="23">
        <v>181.8</v>
      </c>
      <c r="E37" s="23">
        <v>17.55000000000001</v>
      </c>
      <c r="G37" s="24">
        <v>0.10684931506849323</v>
      </c>
    </row>
    <row r="38" spans="2:7" ht="14.25">
      <c r="B38" s="25">
        <v>12000</v>
      </c>
      <c r="C38" s="23">
        <v>177.95</v>
      </c>
      <c r="D38" s="23">
        <v>196.5</v>
      </c>
      <c r="E38" s="23">
        <v>18.55000000000001</v>
      </c>
      <c r="G38" s="24">
        <v>0.10424276482157917</v>
      </c>
    </row>
    <row r="39" spans="2:7" ht="14.25">
      <c r="B39" s="25">
        <v>13000</v>
      </c>
      <c r="C39" s="23">
        <v>191.64999999999998</v>
      </c>
      <c r="D39" s="23">
        <v>211.2</v>
      </c>
      <c r="E39" s="23">
        <v>19.55000000000001</v>
      </c>
      <c r="G39" s="24">
        <v>0.10200887033655108</v>
      </c>
    </row>
    <row r="40" spans="2:7" ht="14.25">
      <c r="B40" s="25">
        <v>14000</v>
      </c>
      <c r="C40" s="23">
        <v>205.34999999999997</v>
      </c>
      <c r="D40" s="23">
        <v>225.89999999999998</v>
      </c>
      <c r="E40" s="23">
        <v>20.55000000000001</v>
      </c>
      <c r="G40" s="24">
        <v>0.10007304601899204</v>
      </c>
    </row>
    <row r="41" spans="2:7" ht="14.25">
      <c r="B41" s="25">
        <v>15000</v>
      </c>
      <c r="C41" s="23">
        <v>219.04999999999998</v>
      </c>
      <c r="D41" s="23">
        <v>240.59999999999997</v>
      </c>
      <c r="E41" s="23">
        <v>21.549999999999983</v>
      </c>
      <c r="G41" s="24">
        <v>0.09837936544167991</v>
      </c>
    </row>
    <row r="42" spans="2:7" ht="14.25">
      <c r="B42" s="25">
        <v>16000</v>
      </c>
      <c r="C42" s="23">
        <v>232.74999999999997</v>
      </c>
      <c r="D42" s="23">
        <v>255.3</v>
      </c>
      <c r="E42" s="23">
        <v>22.55000000000004</v>
      </c>
      <c r="G42" s="24">
        <v>0.09688506981740083</v>
      </c>
    </row>
    <row r="43" spans="2:7" ht="14.25">
      <c r="B43" s="25">
        <v>17000</v>
      </c>
      <c r="C43" s="23">
        <v>246.45</v>
      </c>
      <c r="D43" s="23">
        <v>270</v>
      </c>
      <c r="E43" s="23">
        <v>23.55000000000001</v>
      </c>
      <c r="G43" s="24">
        <v>0.09555690809494831</v>
      </c>
    </row>
    <row r="44" spans="2:7" ht="14.25">
      <c r="B44" s="25">
        <v>18000</v>
      </c>
      <c r="C44" s="23">
        <v>260.15</v>
      </c>
      <c r="D44" s="23">
        <v>284.7</v>
      </c>
      <c r="E44" s="23">
        <v>24.55000000000001</v>
      </c>
      <c r="G44" s="24">
        <v>0.09436863348068428</v>
      </c>
    </row>
    <row r="45" spans="2:7" ht="14.25">
      <c r="B45" s="25">
        <v>19000</v>
      </c>
      <c r="C45" s="23">
        <v>276</v>
      </c>
      <c r="D45" s="23">
        <v>301.7</v>
      </c>
      <c r="E45" s="23">
        <v>25.69999999999999</v>
      </c>
      <c r="G45" s="24">
        <v>0.09311594202898546</v>
      </c>
    </row>
    <row r="46" spans="2:7" ht="14.25">
      <c r="B46" s="25">
        <v>20000</v>
      </c>
      <c r="C46" s="23">
        <v>291.84999999999997</v>
      </c>
      <c r="D46" s="23">
        <v>318.7</v>
      </c>
      <c r="E46" s="23">
        <v>26.850000000000023</v>
      </c>
      <c r="G46" s="24">
        <v>0.09199931471646403</v>
      </c>
    </row>
    <row r="47" spans="2:7" ht="14.25">
      <c r="B47" s="25">
        <v>21000</v>
      </c>
      <c r="C47" s="23">
        <v>307.7</v>
      </c>
      <c r="D47" s="23">
        <v>335.7</v>
      </c>
      <c r="E47" s="23">
        <v>28</v>
      </c>
      <c r="G47" s="24">
        <v>0.09099772505687358</v>
      </c>
    </row>
    <row r="48" spans="2:7" ht="14.25">
      <c r="B48" s="25">
        <v>22000</v>
      </c>
      <c r="C48" s="23">
        <v>323.54999999999995</v>
      </c>
      <c r="D48" s="23">
        <v>352.7</v>
      </c>
      <c r="E48" s="23">
        <v>29.150000000000034</v>
      </c>
      <c r="G48" s="24">
        <v>0.09009426672848103</v>
      </c>
    </row>
    <row r="49" spans="2:7" ht="14.25">
      <c r="B49" s="25">
        <v>23000</v>
      </c>
      <c r="C49" s="23">
        <v>339.4</v>
      </c>
      <c r="D49" s="23">
        <v>369.7</v>
      </c>
      <c r="E49" s="23">
        <v>30.30000000000001</v>
      </c>
      <c r="G49" s="24">
        <v>0.08927519151443729</v>
      </c>
    </row>
    <row r="50" spans="2:7" ht="14.25">
      <c r="B50" s="25">
        <v>24000</v>
      </c>
      <c r="C50" s="23">
        <v>355.25</v>
      </c>
      <c r="D50" s="23">
        <v>386.7</v>
      </c>
      <c r="E50" s="23">
        <v>31.44999999999999</v>
      </c>
      <c r="G50" s="24">
        <v>0.08852920478536239</v>
      </c>
    </row>
    <row r="51" spans="2:7" ht="14.25">
      <c r="B51" s="25">
        <v>25000</v>
      </c>
      <c r="C51" s="23">
        <v>371.09999999999997</v>
      </c>
      <c r="D51" s="23">
        <v>403.69999999999993</v>
      </c>
      <c r="E51" s="23">
        <v>32.599999999999966</v>
      </c>
      <c r="G51" s="24">
        <v>0.08784694152519529</v>
      </c>
    </row>
  </sheetData>
  <sheetProtection/>
  <mergeCells count="4">
    <mergeCell ref="A5:E5"/>
    <mergeCell ref="G5:I5"/>
    <mergeCell ref="K5:N5"/>
    <mergeCell ref="C28:G2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 Research</dc:creator>
  <cp:keywords/>
  <dc:description/>
  <cp:lastModifiedBy>Direct Research</cp:lastModifiedBy>
  <dcterms:created xsi:type="dcterms:W3CDTF">2019-11-07T18:59:37Z</dcterms:created>
  <dcterms:modified xsi:type="dcterms:W3CDTF">2020-09-13T01:27:48Z</dcterms:modified>
  <cp:category/>
  <cp:version/>
  <cp:contentType/>
  <cp:contentStatus/>
</cp:coreProperties>
</file>